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4760" windowHeight="10125"/>
  </bookViews>
  <sheets>
    <sheet name="日付 時刻基礎" sheetId="1" r:id="rId1"/>
    <sheet name="CEILING、FLOORMATH、時給等" sheetId="2" r:id="rId2"/>
    <sheet name="VLOOKUP" sheetId="3" r:id="rId3"/>
  </sheets>
  <definedNames>
    <definedName name="紅茶">VLOOKUP!$D$9:$F$11</definedName>
    <definedName name="珈琲">VLOOKUP!$D$3:$F$5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F20" i="3" l="1"/>
  <c r="K16" i="2"/>
  <c r="K14" i="2"/>
  <c r="K12" i="2"/>
  <c r="AW5" i="2"/>
  <c r="AW6" i="2"/>
  <c r="AW4" i="2"/>
  <c r="B4" i="3"/>
  <c r="B5" i="3"/>
  <c r="AP8" i="2" l="1"/>
  <c r="AP9" i="2"/>
  <c r="AP10" i="2"/>
  <c r="AP6" i="2"/>
  <c r="AP7" i="2"/>
  <c r="AP5" i="2"/>
  <c r="AH5" i="2"/>
  <c r="AH6" i="2"/>
  <c r="AH4" i="2"/>
  <c r="AE6" i="2"/>
  <c r="AE7" i="2"/>
  <c r="AE5" i="2"/>
  <c r="AD5" i="2"/>
  <c r="AD6" i="2"/>
  <c r="AD7" i="2"/>
  <c r="W6" i="2"/>
  <c r="X6" i="2" s="1"/>
  <c r="Y6" i="2" s="1"/>
  <c r="W7" i="2"/>
  <c r="X7" i="2" s="1"/>
  <c r="Y7" i="2" s="1"/>
  <c r="W5" i="2"/>
  <c r="X5" i="2" s="1"/>
  <c r="Y5" i="2" s="1"/>
  <c r="W4" i="2"/>
  <c r="X4" i="2" s="1"/>
  <c r="Y4" i="2" s="1"/>
  <c r="R3" i="2"/>
  <c r="R4" i="2"/>
  <c r="R2" i="2"/>
  <c r="Q3" i="2"/>
  <c r="Q4" i="2"/>
  <c r="Q2" i="2"/>
  <c r="J5" i="2"/>
  <c r="H5" i="2"/>
  <c r="I5" i="2"/>
  <c r="D29" i="2"/>
  <c r="D28" i="2"/>
  <c r="D20" i="2"/>
  <c r="C20" i="2"/>
  <c r="D12" i="2"/>
  <c r="C12" i="2"/>
  <c r="D5" i="2"/>
  <c r="D4" i="2"/>
  <c r="D3" i="2" l="1"/>
  <c r="D2" i="2"/>
  <c r="C8" i="1" l="1"/>
  <c r="C7" i="1"/>
  <c r="C4" i="1"/>
  <c r="C3" i="1"/>
</calcChain>
</file>

<file path=xl/sharedStrings.xml><?xml version="1.0" encoding="utf-8"?>
<sst xmlns="http://schemas.openxmlformats.org/spreadsheetml/2006/main" count="153" uniqueCount="120">
  <si>
    <t>開始日</t>
    <rPh sb="0" eb="3">
      <t>カイシビ</t>
    </rPh>
    <phoneticPr fontId="1"/>
  </si>
  <si>
    <t>終了日</t>
    <rPh sb="0" eb="3">
      <t>シュウリョウビ</t>
    </rPh>
    <phoneticPr fontId="1"/>
  </si>
  <si>
    <t>終了日→開始日</t>
    <rPh sb="0" eb="3">
      <t>シュウリョウビ</t>
    </rPh>
    <rPh sb="4" eb="7">
      <t>カイシビ</t>
    </rPh>
    <phoneticPr fontId="1"/>
  </si>
  <si>
    <t>表示形式</t>
    <rPh sb="0" eb="2">
      <t>ヒョウジ</t>
    </rPh>
    <rPh sb="2" eb="4">
      <t>ケイシキ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</si>
  <si>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</si>
  <si>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</si>
  <si>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終了時刻→開始時刻</t>
    <rPh sb="0" eb="2">
      <t>シュウリョウ</t>
    </rPh>
    <rPh sb="2" eb="4">
      <t>ジコク</t>
    </rPh>
    <rPh sb="5" eb="7">
      <t>カイシ</t>
    </rPh>
    <rPh sb="7" eb="9">
      <t>ジコク</t>
    </rPh>
    <phoneticPr fontId="1"/>
  </si>
  <si>
    <t>日付</t>
    <rPh sb="0" eb="2">
      <t>ヒヅケ</t>
    </rPh>
    <phoneticPr fontId="1"/>
  </si>
  <si>
    <t>標準</t>
    <rPh sb="0" eb="2">
      <t>ヒョウジュン</t>
    </rPh>
    <phoneticPr fontId="1"/>
  </si>
  <si>
    <t>時刻</t>
    <rPh sb="0" eb="2">
      <t>ジコク</t>
    </rPh>
    <phoneticPr fontId="1"/>
  </si>
  <si>
    <t>曜日</t>
    <rPh sb="0" eb="2">
      <t>ヨウビ</t>
    </rPh>
    <phoneticPr fontId="1"/>
  </si>
  <si>
    <t>勤務時間</t>
    <rPh sb="0" eb="2">
      <t>キンム</t>
    </rPh>
    <rPh sb="2" eb="4">
      <t>ジカン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</si>
  <si>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</si>
  <si>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</si>
  <si>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</si>
  <si>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</si>
  <si>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日付と時刻</t>
    <rPh sb="0" eb="2">
      <t>ヒヅケ</t>
    </rPh>
    <rPh sb="3" eb="5">
      <t>ジコク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</si>
  <si>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</si>
  <si>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</si>
  <si>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15分切り捨て・切り上げ</t>
    <rPh sb="2" eb="3">
      <t>フン</t>
    </rPh>
    <rPh sb="3" eb="4">
      <t>キ</t>
    </rPh>
    <rPh sb="5" eb="6">
      <t>ス</t>
    </rPh>
    <rPh sb="8" eb="9">
      <t>キ</t>
    </rPh>
    <rPh sb="10" eb="11">
      <t>ア</t>
    </rPh>
    <phoneticPr fontId="1"/>
  </si>
  <si>
    <t>Ａ→日付から月と日を取り出す</t>
    <rPh sb="2" eb="4">
      <t>ヒヅケ</t>
    </rPh>
    <rPh sb="6" eb="7">
      <t>ツキ</t>
    </rPh>
    <rPh sb="8" eb="9">
      <t>ヒ</t>
    </rPh>
    <rPh sb="10" eb="11">
      <t>ト</t>
    </rPh>
    <rPh sb="12" eb="13">
      <t>ダ</t>
    </rPh>
    <phoneticPr fontId="1"/>
  </si>
  <si>
    <t>A→時刻から時間と分を取り出したい</t>
    <rPh sb="2" eb="4">
      <t>ジコク</t>
    </rPh>
    <rPh sb="6" eb="8">
      <t>ジカン</t>
    </rPh>
    <rPh sb="9" eb="10">
      <t>フン</t>
    </rPh>
    <rPh sb="11" eb="12">
      <t>ト</t>
    </rPh>
    <rPh sb="13" eb="14">
      <t>ダ</t>
    </rPh>
    <phoneticPr fontId="1"/>
  </si>
  <si>
    <t>取引先</t>
    <rPh sb="0" eb="2">
      <t>トリヒキ</t>
    </rPh>
    <rPh sb="2" eb="3">
      <t>サキ</t>
    </rPh>
    <phoneticPr fontId="1"/>
  </si>
  <si>
    <t>期間</t>
    <rPh sb="0" eb="2">
      <t>キカン</t>
    </rPh>
    <phoneticPr fontId="1"/>
  </si>
  <si>
    <t>請求書日付</t>
    <rPh sb="0" eb="3">
      <t>セイキュウショ</t>
    </rPh>
    <rPh sb="3" eb="5">
      <t>ヒヅケ</t>
    </rPh>
    <phoneticPr fontId="1"/>
  </si>
  <si>
    <t>支払日</t>
    <rPh sb="0" eb="3">
      <t>シハライビ</t>
    </rPh>
    <phoneticPr fontId="1"/>
  </si>
  <si>
    <t>オフィス渋谷</t>
    <rPh sb="4" eb="6">
      <t>シブヤ</t>
    </rPh>
    <phoneticPr fontId="1"/>
  </si>
  <si>
    <t>蛍光電灯</t>
    <rPh sb="0" eb="2">
      <t>ケイコウ</t>
    </rPh>
    <rPh sb="2" eb="4">
      <t>デントウ</t>
    </rPh>
    <phoneticPr fontId="1"/>
  </si>
  <si>
    <t>A→指定した月数後の月末の日付を求めたい</t>
    <rPh sb="2" eb="4">
      <t>シテイ</t>
    </rPh>
    <rPh sb="6" eb="8">
      <t>ツキスウ</t>
    </rPh>
    <rPh sb="8" eb="9">
      <t>ゴ</t>
    </rPh>
    <rPh sb="10" eb="12">
      <t>ゲツマツ</t>
    </rPh>
    <rPh sb="13" eb="15">
      <t>ヒヅケ</t>
    </rPh>
    <rPh sb="16" eb="17">
      <t>モト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</si>
  <si>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</si>
  <si>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</si>
  <si>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</si>
  <si>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</si>
  <si>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日付</t>
    <rPh sb="0" eb="2">
      <t>ヒヅケ</t>
    </rPh>
    <phoneticPr fontId="1"/>
  </si>
  <si>
    <t>時刻</t>
    <rPh sb="0" eb="2">
      <t>ジコク</t>
    </rPh>
    <phoneticPr fontId="1"/>
  </si>
  <si>
    <t>Ａ→別々のセルの数値から日付や時刻データを求めたい</t>
    <rPh sb="2" eb="4">
      <t>ベツベツ</t>
    </rPh>
    <rPh sb="8" eb="10">
      <t>スウチ</t>
    </rPh>
    <rPh sb="12" eb="14">
      <t>ヒヅケ</t>
    </rPh>
    <rPh sb="15" eb="17">
      <t>ジコク</t>
    </rPh>
    <rPh sb="21" eb="22">
      <t>モト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</si>
  <si>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</si>
  <si>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</si>
  <si>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斎藤　直哉</t>
    <rPh sb="0" eb="2">
      <t>サイトウ</t>
    </rPh>
    <rPh sb="3" eb="5">
      <t>ナオヤ</t>
    </rPh>
    <phoneticPr fontId="1"/>
  </si>
  <si>
    <t>遠藤　健一</t>
    <rPh sb="0" eb="2">
      <t>エンドウ</t>
    </rPh>
    <rPh sb="3" eb="5">
      <t>ケンイチ</t>
    </rPh>
    <phoneticPr fontId="1"/>
  </si>
  <si>
    <t>太田　一</t>
    <rPh sb="0" eb="2">
      <t>オオタ</t>
    </rPh>
    <rPh sb="3" eb="4">
      <t>ハジメ</t>
    </rPh>
    <phoneticPr fontId="1"/>
  </si>
  <si>
    <t>60歳月前日</t>
    <rPh sb="2" eb="3">
      <t>サイ</t>
    </rPh>
    <rPh sb="3" eb="4">
      <t>ツキ</t>
    </rPh>
    <rPh sb="4" eb="6">
      <t>ゼンジツ</t>
    </rPh>
    <rPh sb="5" eb="6">
      <t>ビ</t>
    </rPh>
    <phoneticPr fontId="1"/>
  </si>
  <si>
    <t>60歳月末日</t>
    <rPh sb="2" eb="3">
      <t>サイ</t>
    </rPh>
    <rPh sb="3" eb="4">
      <t>ツキ</t>
    </rPh>
    <rPh sb="5" eb="6">
      <t>ビ</t>
    </rPh>
    <phoneticPr fontId="1"/>
  </si>
  <si>
    <t>時間単位</t>
    <rPh sb="0" eb="2">
      <t>ジカン</t>
    </rPh>
    <rPh sb="2" eb="4">
      <t>タンイ</t>
    </rPh>
    <phoneticPr fontId="1"/>
  </si>
  <si>
    <t>日給</t>
    <rPh sb="0" eb="2">
      <t>ニッキュウ</t>
    </rPh>
    <phoneticPr fontId="1"/>
  </si>
  <si>
    <t>Ａ→時給を計算したい</t>
    <rPh sb="2" eb="4">
      <t>ジキュウ</t>
    </rPh>
    <rPh sb="5" eb="7">
      <t>ケイサン</t>
    </rPh>
    <phoneticPr fontId="1"/>
  </si>
  <si>
    <t>時給</t>
    <rPh sb="0" eb="2">
      <t>ジキュウ</t>
    </rPh>
    <phoneticPr fontId="1"/>
  </si>
  <si>
    <t>15分単位で切り上げ</t>
    <rPh sb="2" eb="3">
      <t>フン</t>
    </rPh>
    <rPh sb="3" eb="5">
      <t>タンイ</t>
    </rPh>
    <rPh sb="6" eb="7">
      <t>キ</t>
    </rPh>
    <rPh sb="8" eb="9">
      <t>ア</t>
    </rPh>
    <phoneticPr fontId="1"/>
  </si>
  <si>
    <t>A→生年月日から満60歳に達する日を求める</t>
    <rPh sb="2" eb="6">
      <t>セイネンガッピ</t>
    </rPh>
    <rPh sb="8" eb="9">
      <t>マン</t>
    </rPh>
    <rPh sb="11" eb="12">
      <t>サイ</t>
    </rPh>
    <rPh sb="13" eb="14">
      <t>タッ</t>
    </rPh>
    <rPh sb="16" eb="17">
      <t>ヒ</t>
    </rPh>
    <rPh sb="18" eb="19">
      <t>モト</t>
    </rPh>
    <phoneticPr fontId="1"/>
  </si>
  <si>
    <t>新宿店社員</t>
    <rPh sb="0" eb="2">
      <t>シンジュク</t>
    </rPh>
    <rPh sb="2" eb="3">
      <t>テン</t>
    </rPh>
    <rPh sb="3" eb="5">
      <t>シャイン</t>
    </rPh>
    <phoneticPr fontId="1"/>
  </si>
  <si>
    <t>社員番号</t>
    <rPh sb="0" eb="2">
      <t>シャイン</t>
    </rPh>
    <rPh sb="2" eb="4">
      <t>バンゴウ</t>
    </rPh>
    <phoneticPr fontId="1"/>
  </si>
  <si>
    <t>入社年月日</t>
    <rPh sb="0" eb="2">
      <t>ニュウシャ</t>
    </rPh>
    <rPh sb="2" eb="5">
      <t>ネンガッピ</t>
    </rPh>
    <phoneticPr fontId="1"/>
  </si>
  <si>
    <t>在籍年数</t>
    <rPh sb="0" eb="2">
      <t>ザイセキ</t>
    </rPh>
    <rPh sb="2" eb="4">
      <t>ネンスウ</t>
    </rPh>
    <phoneticPr fontId="1"/>
  </si>
  <si>
    <t>在籍月数</t>
    <rPh sb="0" eb="2">
      <t>ザイセキ</t>
    </rPh>
    <rPh sb="2" eb="4">
      <t>ゲッスウ</t>
    </rPh>
    <phoneticPr fontId="1"/>
  </si>
  <si>
    <t>斎藤　健司</t>
    <rPh sb="0" eb="2">
      <t>サイトウ</t>
    </rPh>
    <rPh sb="3" eb="5">
      <t>ケンジ</t>
    </rPh>
    <phoneticPr fontId="1"/>
  </si>
  <si>
    <t>田中　孝弘</t>
    <rPh sb="0" eb="2">
      <t>タナカ</t>
    </rPh>
    <rPh sb="3" eb="5">
      <t>タカヒロ</t>
    </rPh>
    <phoneticPr fontId="1"/>
  </si>
  <si>
    <t>服部　平時</t>
    <rPh sb="0" eb="2">
      <t>ハットリ</t>
    </rPh>
    <rPh sb="3" eb="5">
      <t>ヘイジ</t>
    </rPh>
    <phoneticPr fontId="1"/>
  </si>
  <si>
    <t>現在</t>
    <rPh sb="0" eb="2">
      <t>ゲンザイ</t>
    </rPh>
    <phoneticPr fontId="1"/>
  </si>
  <si>
    <t>Ａ→２つの日付間の年数、月数、日数を求めたい</t>
    <rPh sb="5" eb="7">
      <t>ヒヅケ</t>
    </rPh>
    <rPh sb="7" eb="8">
      <t>カン</t>
    </rPh>
    <rPh sb="9" eb="11">
      <t>ネンスウ</t>
    </rPh>
    <rPh sb="12" eb="14">
      <t>ゲッスウ</t>
    </rPh>
    <rPh sb="15" eb="17">
      <t>ニッスウ</t>
    </rPh>
    <rPh sb="18" eb="19">
      <t>モト</t>
    </rPh>
    <phoneticPr fontId="1"/>
  </si>
  <si>
    <t>購入日から１０営業日後に振込</t>
    <rPh sb="0" eb="2">
      <t>コウニュウ</t>
    </rPh>
    <rPh sb="2" eb="3">
      <t>ビ</t>
    </rPh>
    <rPh sb="7" eb="10">
      <t>エイギョウビ</t>
    </rPh>
    <rPh sb="10" eb="11">
      <t>アト</t>
    </rPh>
    <rPh sb="12" eb="14">
      <t>フリコミ</t>
    </rPh>
    <phoneticPr fontId="1"/>
  </si>
  <si>
    <t>購入日</t>
    <rPh sb="0" eb="2">
      <t>コウニュウ</t>
    </rPh>
    <rPh sb="2" eb="3">
      <t>ビ</t>
    </rPh>
    <phoneticPr fontId="1"/>
  </si>
  <si>
    <t>支払期日</t>
    <rPh sb="0" eb="2">
      <t>シハライ</t>
    </rPh>
    <rPh sb="2" eb="4">
      <t>キジツ</t>
    </rPh>
    <phoneticPr fontId="1"/>
  </si>
  <si>
    <t>祝日</t>
    <rPh sb="0" eb="2">
      <t>シュクジツ</t>
    </rPh>
    <phoneticPr fontId="1"/>
  </si>
  <si>
    <t>Ａ→購入日から、祝日を除いた１０営業日後の支払期日を求めています。</t>
    <rPh sb="2" eb="4">
      <t>コウニュウ</t>
    </rPh>
    <rPh sb="4" eb="5">
      <t>ビ</t>
    </rPh>
    <rPh sb="8" eb="10">
      <t>シュクジツ</t>
    </rPh>
    <rPh sb="11" eb="12">
      <t>ノゾ</t>
    </rPh>
    <rPh sb="16" eb="19">
      <t>エイギョウビ</t>
    </rPh>
    <rPh sb="19" eb="20">
      <t>ゴ</t>
    </rPh>
    <rPh sb="21" eb="23">
      <t>シハライ</t>
    </rPh>
    <rPh sb="23" eb="25">
      <t>キジツ</t>
    </rPh>
    <rPh sb="26" eb="27">
      <t>モト</t>
    </rPh>
    <phoneticPr fontId="1"/>
  </si>
  <si>
    <t>（休業日などを除いた指定日数後の日付を求めたい）</t>
    <rPh sb="1" eb="4">
      <t>キュウギョウビ</t>
    </rPh>
    <rPh sb="7" eb="8">
      <t>ノゾ</t>
    </rPh>
    <rPh sb="10" eb="12">
      <t>シテイ</t>
    </rPh>
    <rPh sb="12" eb="14">
      <t>ニッスウ</t>
    </rPh>
    <rPh sb="14" eb="15">
      <t>ゴ</t>
    </rPh>
    <rPh sb="16" eb="18">
      <t>ヒヅケ</t>
    </rPh>
    <rPh sb="19" eb="20">
      <t>モト</t>
    </rPh>
    <phoneticPr fontId="1"/>
  </si>
  <si>
    <t>アルバイト勤務表</t>
    <rPh sb="5" eb="7">
      <t>キンム</t>
    </rPh>
    <rPh sb="7" eb="8">
      <t>ヒョウ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</si>
  <si>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</si>
  <si>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</si>
  <si>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勤務日数</t>
    <rPh sb="0" eb="2">
      <t>キンム</t>
    </rPh>
    <rPh sb="2" eb="4">
      <t>ニッスウ</t>
    </rPh>
    <phoneticPr fontId="1"/>
  </si>
  <si>
    <t>休み（土日を除く）</t>
    <rPh sb="0" eb="1">
      <t>ヤス</t>
    </rPh>
    <rPh sb="3" eb="5">
      <t>ドニチ</t>
    </rPh>
    <rPh sb="6" eb="7">
      <t>ノゾ</t>
    </rPh>
    <phoneticPr fontId="1"/>
  </si>
  <si>
    <t>清水和幸</t>
    <rPh sb="0" eb="2">
      <t>シミズ</t>
    </rPh>
    <rPh sb="2" eb="4">
      <t>カズユキ</t>
    </rPh>
    <phoneticPr fontId="1"/>
  </si>
  <si>
    <t>内藤健氏</t>
    <rPh sb="0" eb="2">
      <t>ナイトウ</t>
    </rPh>
    <rPh sb="2" eb="4">
      <t>ケンシ</t>
    </rPh>
    <phoneticPr fontId="1"/>
  </si>
  <si>
    <t>竹内力</t>
    <rPh sb="0" eb="2">
      <t>タケウチ</t>
    </rPh>
    <rPh sb="2" eb="3">
      <t>リキ</t>
    </rPh>
    <phoneticPr fontId="1"/>
  </si>
  <si>
    <t>後藤信二</t>
    <rPh sb="0" eb="2">
      <t>ゴトウ</t>
    </rPh>
    <rPh sb="2" eb="4">
      <t>シンジ</t>
    </rPh>
    <phoneticPr fontId="1"/>
  </si>
  <si>
    <t>橋本連</t>
    <rPh sb="0" eb="2">
      <t>ハシモト</t>
    </rPh>
    <rPh sb="2" eb="3">
      <t>レン</t>
    </rPh>
    <phoneticPr fontId="1"/>
  </si>
  <si>
    <t>太田信二</t>
    <rPh sb="0" eb="2">
      <t>オオタ</t>
    </rPh>
    <rPh sb="2" eb="4">
      <t>シンジ</t>
    </rPh>
    <phoneticPr fontId="1"/>
  </si>
  <si>
    <t>Ａ→休日を除いた勤務日数を求めています。</t>
    <rPh sb="2" eb="4">
      <t>キュウジツ</t>
    </rPh>
    <rPh sb="5" eb="6">
      <t>ノゾ</t>
    </rPh>
    <rPh sb="8" eb="12">
      <t>キンムニッスウ</t>
    </rPh>
    <rPh sb="13" eb="14">
      <t>モト</t>
    </rPh>
    <phoneticPr fontId="1"/>
  </si>
  <si>
    <t>試用期間</t>
    <rPh sb="0" eb="2">
      <t>シヨウ</t>
    </rPh>
    <rPh sb="2" eb="4">
      <t>キカン</t>
    </rPh>
    <phoneticPr fontId="1"/>
  </si>
  <si>
    <t>氏名</t>
    <rPh sb="0" eb="2">
      <t>シメイ</t>
    </rPh>
    <phoneticPr fontId="1"/>
  </si>
  <si>
    <t>入社年月日</t>
    <rPh sb="0" eb="5">
      <t>ニュウシャネンガッピ</t>
    </rPh>
    <phoneticPr fontId="1"/>
  </si>
  <si>
    <t>終了日</t>
    <rPh sb="0" eb="3">
      <t>シュウリョウビ</t>
    </rPh>
    <phoneticPr fontId="1"/>
  </si>
  <si>
    <t>斎藤健司</t>
    <rPh sb="0" eb="2">
      <t>サイトウ</t>
    </rPh>
    <rPh sb="2" eb="4">
      <t>ケンジ</t>
    </rPh>
    <phoneticPr fontId="1"/>
  </si>
  <si>
    <t>内藤大輔</t>
    <rPh sb="0" eb="2">
      <t>ナイトウ</t>
    </rPh>
    <rPh sb="2" eb="4">
      <t>ダイスケ</t>
    </rPh>
    <phoneticPr fontId="1"/>
  </si>
  <si>
    <t>遠藤修一</t>
    <rPh sb="0" eb="2">
      <t>エンドウ</t>
    </rPh>
    <rPh sb="2" eb="4">
      <t>シュウイチ</t>
    </rPh>
    <phoneticPr fontId="1"/>
  </si>
  <si>
    <t>Ａ→指定した月数後の日付を求めたい</t>
    <rPh sb="2" eb="4">
      <t>シテイ</t>
    </rPh>
    <rPh sb="6" eb="8">
      <t>ツキスウ</t>
    </rPh>
    <rPh sb="8" eb="9">
      <t>ゴ</t>
    </rPh>
    <rPh sb="10" eb="12">
      <t>ヒヅケ</t>
    </rPh>
    <rPh sb="13" eb="14">
      <t>モト</t>
    </rPh>
    <phoneticPr fontId="1"/>
  </si>
  <si>
    <t>（3か月）</t>
    <rPh sb="3" eb="4">
      <t>ゲツ</t>
    </rPh>
    <phoneticPr fontId="1"/>
  </si>
  <si>
    <t>今日の日付や時刻を表示する</t>
    <rPh sb="0" eb="2">
      <t>キョウ</t>
    </rPh>
    <rPh sb="3" eb="5">
      <t>ヒヅケ</t>
    </rPh>
    <rPh sb="6" eb="8">
      <t>ジコク</t>
    </rPh>
    <rPh sb="9" eb="11">
      <t>ヒョウジ</t>
    </rPh>
    <phoneticPr fontId="1"/>
  </si>
  <si>
    <t>源氏アの日付と時刻</t>
    <rPh sb="0" eb="2">
      <t>ゲンジ</t>
    </rPh>
    <rPh sb="4" eb="6">
      <t>ヒヅケ</t>
    </rPh>
    <rPh sb="7" eb="9">
      <t>ジコク</t>
    </rPh>
    <phoneticPr fontId="1"/>
  </si>
  <si>
    <t>現在の時刻</t>
    <rPh sb="0" eb="2">
      <t>ゲンザイ</t>
    </rPh>
    <rPh sb="3" eb="5">
      <t>ジコク</t>
    </rPh>
    <phoneticPr fontId="1"/>
  </si>
  <si>
    <t>商品リスト</t>
    <rPh sb="0" eb="2">
      <t>ショウヒン</t>
    </rPh>
    <phoneticPr fontId="1"/>
  </si>
  <si>
    <t>商品番号</t>
    <rPh sb="0" eb="2">
      <t>ショウヒン</t>
    </rPh>
    <rPh sb="2" eb="4">
      <t>バンゴウ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</si>
  <si>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</si>
  <si>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</si>
  <si>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浄水器</t>
    <rPh sb="0" eb="3">
      <t>ジョウスイキ</t>
    </rPh>
    <phoneticPr fontId="1"/>
  </si>
  <si>
    <t>フードプロセッサ</t>
    <phoneticPr fontId="1"/>
  </si>
  <si>
    <t>コーヒーメーカー</t>
    <phoneticPr fontId="1"/>
  </si>
  <si>
    <t>コーヒーミル</t>
    <phoneticPr fontId="1"/>
  </si>
  <si>
    <t>保温ポット</t>
    <rPh sb="0" eb="2">
      <t>ホオン</t>
    </rPh>
    <phoneticPr fontId="1"/>
  </si>
  <si>
    <t>Ａ→商品リスト表から、セルＥ３に入力した商品番号の商品名を表示しています。</t>
    <rPh sb="2" eb="4">
      <t>ショウヒン</t>
    </rPh>
    <rPh sb="7" eb="8">
      <t>ヒョウ</t>
    </rPh>
    <rPh sb="16" eb="18">
      <t>ニ</t>
    </rPh>
    <rPh sb="20" eb="22">
      <t>ショウヒン</t>
    </rPh>
    <rPh sb="22" eb="24">
      <t>バンゴウ</t>
    </rPh>
    <rPh sb="25" eb="28">
      <t>ショウヒンメイ</t>
    </rPh>
    <rPh sb="29" eb="31">
      <t>ヒョウジ</t>
    </rPh>
    <phoneticPr fontId="1"/>
  </si>
  <si>
    <t>商品検索</t>
    <rPh sb="0" eb="2">
      <t>ショウヒン</t>
    </rPh>
    <rPh sb="2" eb="4">
      <t>ケンサク</t>
    </rPh>
    <phoneticPr fontId="1"/>
  </si>
  <si>
    <t>商品区分</t>
    <rPh sb="0" eb="2">
      <t>ショウヒン</t>
    </rPh>
    <rPh sb="2" eb="4">
      <t>クブン</t>
    </rPh>
    <phoneticPr fontId="1"/>
  </si>
  <si>
    <t>商品番号</t>
    <rPh sb="0" eb="2">
      <t>ショウヒン</t>
    </rPh>
    <rPh sb="2" eb="4">
      <t>バンゴウ</t>
    </rPh>
    <phoneticPr fontId="1"/>
  </si>
  <si>
    <t>商品名</t>
    <rPh sb="0" eb="3">
      <t>ショウヒンメイ</t>
    </rPh>
    <phoneticPr fontId="1"/>
  </si>
  <si>
    <t>価格</t>
    <rPh sb="0" eb="2">
      <t>カカク</t>
    </rPh>
    <phoneticPr fontId="1"/>
  </si>
  <si>
    <t>紅茶</t>
    <rPh sb="0" eb="2">
      <t>コウチャ</t>
    </rPh>
    <phoneticPr fontId="1"/>
  </si>
  <si>
    <t>お茶ミル</t>
    <rPh sb="1" eb="2">
      <t>チャ</t>
    </rPh>
    <phoneticPr fontId="1"/>
  </si>
  <si>
    <t>珈琲</t>
    <rPh sb="0" eb="2">
      <t>コーヒー</t>
    </rPh>
    <phoneticPr fontId="1"/>
  </si>
  <si>
    <t>グラインダー</t>
    <phoneticPr fontId="1"/>
  </si>
  <si>
    <t>クリーマー</t>
    <phoneticPr fontId="1"/>
  </si>
  <si>
    <t>ドリップポット</t>
    <phoneticPr fontId="1"/>
  </si>
  <si>
    <t>カップティー</t>
    <phoneticPr fontId="1"/>
  </si>
  <si>
    <t>ディープレス</t>
    <phoneticPr fontId="1"/>
  </si>
  <si>
    <t>Ａ→セルＢ２に珈琲と入力して、商品番号に対応する商品名と価格を表示します。</t>
    <rPh sb="7" eb="9">
      <t>コーヒー</t>
    </rPh>
    <rPh sb="10" eb="12">
      <t>ニ</t>
    </rPh>
    <rPh sb="15" eb="17">
      <t>ショウヒン</t>
    </rPh>
    <rPh sb="17" eb="19">
      <t>バンゴウ</t>
    </rPh>
    <rPh sb="20" eb="22">
      <t>タイオウ</t>
    </rPh>
    <rPh sb="24" eb="27">
      <t>ショウヒンメイ</t>
    </rPh>
    <rPh sb="28" eb="30">
      <t>カカク</t>
    </rPh>
    <rPh sb="31" eb="33">
      <t>ヒョウジ</t>
    </rPh>
    <phoneticPr fontId="1"/>
  </si>
  <si>
    <t>商品リスト</t>
    <rPh sb="0" eb="2">
      <t>ショウヒン</t>
    </rPh>
    <phoneticPr fontId="1"/>
  </si>
  <si>
    <t>単価</t>
    <rPh sb="0" eb="2">
      <t>タンカ</t>
    </rPh>
    <phoneticPr fontId="1"/>
  </si>
  <si>
    <t>ディープレス</t>
    <phoneticPr fontId="1"/>
  </si>
  <si>
    <t>カップティー</t>
    <phoneticPr fontId="1"/>
  </si>
  <si>
    <t>ティーポット</t>
    <phoneticPr fontId="1"/>
  </si>
  <si>
    <t>保温ポット</t>
    <rPh sb="0" eb="2">
      <t>ホオン</t>
    </rPh>
    <phoneticPr fontId="1"/>
  </si>
  <si>
    <t>A→HLOOUP関数で検索範囲のデータが横に並んでいる表を検索したい</t>
    <rPh sb="8" eb="10">
      <t>カンスウ</t>
    </rPh>
    <rPh sb="11" eb="13">
      <t>ケンサク</t>
    </rPh>
    <rPh sb="13" eb="15">
      <t>ハンイ</t>
    </rPh>
    <rPh sb="20" eb="21">
      <t>ヨコ</t>
    </rPh>
    <rPh sb="22" eb="23">
      <t>ナラ</t>
    </rPh>
    <rPh sb="27" eb="28">
      <t>ヒョウ</t>
    </rPh>
    <rPh sb="29" eb="31">
      <t>ケンサク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</si>
</sst>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h:mm;@"/>
    <numFmt numFmtId="177" formatCode="yyyy/m/d\ h:mm:ss"/>
    <numFmt numFmtId="178" formatCode="_ &quot;¥&quot;* #,##0.000_ ;_ &quot;¥&quot;* \-#,##0.000_ ;_ &quot;¥&quot;* &quot;-&quot;_ ;_ @_ "/>
    <numFmt numFmtId="179" formatCode="&quot;¥&quot;#,##0_);[Red]\(&quot;¥&quot;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22" fontId="0" fillId="0" borderId="0" xfId="0" applyNumberFormat="1">
      <alignment vertical="center"/>
    </xf>
    <xf numFmtId="0" fontId="0" fillId="3" borderId="0" xfId="0" applyFill="1" applyAlignment="1">
      <alignment horizontal="center" vertical="center"/>
    </xf>
    <xf numFmtId="21" fontId="0" fillId="0" borderId="0" xfId="0" applyNumberFormat="1">
      <alignment vertical="center"/>
    </xf>
    <xf numFmtId="177" fontId="0" fillId="0" borderId="0" xfId="0" applyNumberFormat="1">
      <alignment vertical="center"/>
    </xf>
    <xf numFmtId="5" fontId="0" fillId="0" borderId="0" xfId="0" applyNumberFormat="1">
      <alignment vertical="center"/>
    </xf>
    <xf numFmtId="0" fontId="0" fillId="4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tabSelected="1" workbookViewId="0">
      <selection activeCell="C3" sqref="C3"/>
    </sheetView>
  </sheetViews>
  <sheetFormatPr defaultRowHeight="18.75" x14ac:dyDescent="0.4"/>
  <cols>
    <col min="1" max="2" width="9.25" bestFit="1" customWidth="1"/>
    <col min="3" max="3" width="19.25" bestFit="1" customWidth="1"/>
  </cols>
  <sheetData>
    <row r="2" spans="1:4" x14ac:dyDescent="0.4">
      <c r="A2" s="4" t="s">
        <v>0</v>
      </c>
      <c r="B2" s="4" t="s">
        <v>1</v>
      </c>
      <c r="C2" s="4" t="s">
        <v>2</v>
      </c>
      <c r="D2" s="4" t="s">
        <v>3</v>
      </c>
    </row>
    <row r="3" spans="1:4" x14ac:dyDescent="0.4">
      <c r="A3" s="1">
        <v>42614</v>
      </c>
      <c r="B3" s="1">
        <v>42826</v>
      </c>
      <c r="C3" s="1">
        <f>B3-A3</f>
        <v>212</v>
      </c>
      <c r="D3" t="s">
        <v>7</v>
      </c>
    </row>
    <row r="4" spans="1:4" x14ac:dyDescent="0.4">
      <c r="A4" s="1">
        <v>42614</v>
      </c>
      <c r="B4" s="1">
        <v>42826</v>
      </c>
      <c r="C4" s="2">
        <f>B4-A4</f>
        <v>212</v>
      </c>
      <c r="D4" t="s">
        <v>8</v>
      </c>
    </row>
    <row r="6" spans="1:4" x14ac:dyDescent="0.4">
      <c r="A6" s="4" t="s">
        <v>4</v>
      </c>
      <c r="B6" s="4" t="s">
        <v>5</v>
      </c>
      <c r="C6" s="4" t="s">
        <v>6</v>
      </c>
      <c r="D6" s="4" t="s">
        <v>3</v>
      </c>
    </row>
    <row r="7" spans="1:4" x14ac:dyDescent="0.4">
      <c r="A7" s="3">
        <v>0.375</v>
      </c>
      <c r="B7" s="3">
        <v>0.75</v>
      </c>
      <c r="C7" s="3">
        <f>B7-A7</f>
        <v>0.375</v>
      </c>
      <c r="D7" t="s">
        <v>9</v>
      </c>
    </row>
    <row r="8" spans="1:4" x14ac:dyDescent="0.4">
      <c r="A8" s="3">
        <v>0.375</v>
      </c>
      <c r="B8" s="3">
        <v>0.75</v>
      </c>
      <c r="C8" s="2">
        <f>B8-A8</f>
        <v>0.375</v>
      </c>
      <c r="D8" t="s">
        <v>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1"/>
  <sheetViews>
    <sheetView workbookViewId="0">
      <selection activeCell="K23" sqref="K23"/>
    </sheetView>
  </sheetViews>
  <sheetFormatPr defaultRowHeight="18.75" x14ac:dyDescent="0.4"/>
  <cols>
    <col min="1" max="1" width="35.25" customWidth="1"/>
    <col min="2" max="2" width="7.125" customWidth="1"/>
    <col min="3" max="3" width="10.25" customWidth="1"/>
    <col min="4" max="4" width="23.625" customWidth="1"/>
    <col min="5" max="7" width="9" customWidth="1"/>
    <col min="8" max="8" width="10.25" customWidth="1"/>
    <col min="9" max="9" width="9.5" customWidth="1"/>
    <col min="10" max="10" width="18.625" customWidth="1"/>
    <col min="11" max="11" width="15.875" bestFit="1" customWidth="1"/>
    <col min="12" max="12" width="3.5" bestFit="1" customWidth="1"/>
    <col min="13" max="14" width="9" customWidth="1"/>
    <col min="15" max="15" width="11" customWidth="1"/>
    <col min="16" max="17" width="11.375" customWidth="1"/>
    <col min="18" max="18" width="11.125" customWidth="1"/>
    <col min="19" max="19" width="9" customWidth="1"/>
    <col min="20" max="20" width="7.25" customWidth="1"/>
    <col min="21" max="21" width="7.125" customWidth="1"/>
    <col min="22" max="22" width="9" customWidth="1"/>
    <col min="23" max="23" width="23.625" customWidth="1"/>
    <col min="24" max="24" width="9" customWidth="1"/>
    <col min="25" max="25" width="10.625" customWidth="1"/>
    <col min="26" max="28" width="9" customWidth="1"/>
    <col min="29" max="29" width="10.25" customWidth="1"/>
    <col min="30" max="30" width="9.25" customWidth="1"/>
    <col min="31" max="32" width="9" customWidth="1"/>
    <col min="33" max="34" width="10.25" customWidth="1"/>
    <col min="35" max="36" width="9" customWidth="1"/>
    <col min="37" max="37" width="10.25" customWidth="1"/>
    <col min="38" max="42" width="9" customWidth="1"/>
    <col min="43" max="45" width="10.25" customWidth="1"/>
    <col min="46" max="46" width="9" customWidth="1"/>
    <col min="47" max="47" width="9" bestFit="1" customWidth="1"/>
    <col min="48" max="48" width="11" bestFit="1" customWidth="1"/>
    <col min="49" max="49" width="11.375" bestFit="1" customWidth="1"/>
  </cols>
  <sheetData>
    <row r="1" spans="1:50" x14ac:dyDescent="0.4">
      <c r="A1" s="4" t="s">
        <v>7</v>
      </c>
      <c r="B1" s="4" t="s">
        <v>10</v>
      </c>
      <c r="C1" s="4" t="s">
        <v>11</v>
      </c>
      <c r="D1" s="4" t="s">
        <v>19</v>
      </c>
      <c r="H1" s="4" t="s">
        <v>29</v>
      </c>
      <c r="I1" s="4" t="s">
        <v>17</v>
      </c>
      <c r="J1" s="4" t="s">
        <v>18</v>
      </c>
      <c r="K1" s="4" t="s">
        <v>30</v>
      </c>
      <c r="L1" s="4" t="s">
        <v>31</v>
      </c>
      <c r="M1" s="4" t="s">
        <v>32</v>
      </c>
      <c r="O1" s="4" t="s">
        <v>36</v>
      </c>
      <c r="P1" s="4" t="s">
        <v>37</v>
      </c>
      <c r="Q1" s="4" t="s">
        <v>41</v>
      </c>
      <c r="R1" s="4" t="s">
        <v>42</v>
      </c>
      <c r="T1" t="s">
        <v>46</v>
      </c>
      <c r="U1" s="13">
        <v>1450</v>
      </c>
      <c r="AA1" t="s">
        <v>49</v>
      </c>
      <c r="AD1" s="1">
        <v>42614</v>
      </c>
      <c r="AE1" t="s">
        <v>57</v>
      </c>
      <c r="AO1" s="7" t="s">
        <v>65</v>
      </c>
      <c r="AP1" s="7"/>
      <c r="AR1" s="7" t="s">
        <v>66</v>
      </c>
      <c r="AS1" s="1">
        <v>42583</v>
      </c>
      <c r="AV1" s="15" t="s">
        <v>77</v>
      </c>
      <c r="AW1" s="15">
        <v>3</v>
      </c>
      <c r="AX1" t="s">
        <v>85</v>
      </c>
    </row>
    <row r="2" spans="1:50" x14ac:dyDescent="0.4">
      <c r="A2" s="5">
        <v>42948</v>
      </c>
      <c r="B2" s="6" t="s">
        <v>12</v>
      </c>
      <c r="C2" s="3">
        <v>0.38194444444444442</v>
      </c>
      <c r="D2" s="8">
        <f>_xlfn.CEILING.MATH(C2,"0:15")</f>
        <v>0.38541666666666663</v>
      </c>
      <c r="H2">
        <v>2016</v>
      </c>
      <c r="I2">
        <v>8</v>
      </c>
      <c r="J2">
        <v>15</v>
      </c>
      <c r="K2">
        <v>10</v>
      </c>
      <c r="L2">
        <v>27</v>
      </c>
      <c r="M2">
        <v>38</v>
      </c>
      <c r="O2" t="s">
        <v>38</v>
      </c>
      <c r="P2" s="1">
        <v>20565</v>
      </c>
      <c r="Q2" s="1">
        <f>DATE(YEAR(P2)+60,MONTH(P2),DAY(P2)-1)</f>
        <v>42479</v>
      </c>
      <c r="R2" s="1">
        <f>DATE(YEAR(P2)+60,MONTH(P2)+1,0)</f>
        <v>42490</v>
      </c>
      <c r="AG2" s="7" t="s">
        <v>59</v>
      </c>
      <c r="AH2" s="7"/>
      <c r="AI2" s="7"/>
      <c r="AR2" s="7" t="s">
        <v>67</v>
      </c>
      <c r="AS2" s="1">
        <v>42628</v>
      </c>
    </row>
    <row r="3" spans="1:50" x14ac:dyDescent="0.4">
      <c r="A3" s="5">
        <v>42949</v>
      </c>
      <c r="B3" s="6" t="s">
        <v>13</v>
      </c>
      <c r="C3" s="3">
        <v>0.29722222222222222</v>
      </c>
      <c r="D3" s="8">
        <f>_xlfn.CEILING.MATH(C3,"0:15")</f>
        <v>0.30208333333333331</v>
      </c>
      <c r="O3" t="s">
        <v>39</v>
      </c>
      <c r="P3" s="1">
        <v>21412</v>
      </c>
      <c r="Q3" s="1">
        <f t="shared" ref="Q3:Q4" si="0">DATE(YEAR(P3)+60,MONTH(P3),DAY(P3)-1)</f>
        <v>43326</v>
      </c>
      <c r="R3" s="1">
        <f t="shared" ref="R3:R4" si="1">DATE(YEAR(P3)+60,MONTH(P3)+1,0)</f>
        <v>43343</v>
      </c>
      <c r="T3" s="4" t="s">
        <v>7</v>
      </c>
      <c r="U3" s="4" t="s">
        <v>10</v>
      </c>
      <c r="V3" s="4" t="s">
        <v>11</v>
      </c>
      <c r="W3" s="4" t="s">
        <v>47</v>
      </c>
      <c r="X3" s="4" t="s">
        <v>43</v>
      </c>
      <c r="Y3" s="4" t="s">
        <v>44</v>
      </c>
      <c r="AG3" s="7" t="s">
        <v>60</v>
      </c>
      <c r="AH3" s="7" t="s">
        <v>61</v>
      </c>
      <c r="AK3" s="7" t="s">
        <v>62</v>
      </c>
      <c r="AU3" s="15" t="s">
        <v>78</v>
      </c>
      <c r="AV3" s="15" t="s">
        <v>79</v>
      </c>
      <c r="AW3" s="15" t="s">
        <v>80</v>
      </c>
    </row>
    <row r="4" spans="1:50" x14ac:dyDescent="0.4">
      <c r="A4" s="5">
        <v>42950</v>
      </c>
      <c r="B4" s="6" t="s">
        <v>14</v>
      </c>
      <c r="C4" s="3">
        <v>0.3298611111111111</v>
      </c>
      <c r="D4" s="8">
        <f>_xlfn.FLOOR.MATH(C4,"0:15")</f>
        <v>0.32291666666666663</v>
      </c>
      <c r="H4" s="7" t="s">
        <v>33</v>
      </c>
      <c r="I4" s="7" t="s">
        <v>34</v>
      </c>
      <c r="J4" s="7" t="s">
        <v>16</v>
      </c>
      <c r="O4" t="s">
        <v>40</v>
      </c>
      <c r="P4" s="1">
        <v>22272</v>
      </c>
      <c r="Q4" s="1">
        <f t="shared" si="0"/>
        <v>44186</v>
      </c>
      <c r="R4" s="1">
        <f t="shared" si="1"/>
        <v>44196</v>
      </c>
      <c r="T4" s="5">
        <v>42948</v>
      </c>
      <c r="U4" s="6" t="s">
        <v>12</v>
      </c>
      <c r="V4" s="3">
        <v>0.38194444444444442</v>
      </c>
      <c r="W4" s="8">
        <f>_xlfn.CEILING.MATH(V4,"0:15")</f>
        <v>0.38541666666666663</v>
      </c>
      <c r="X4" s="14">
        <f>W4*24</f>
        <v>9.25</v>
      </c>
      <c r="Y4" s="13">
        <f>X4*$U$1</f>
        <v>13412.5</v>
      </c>
      <c r="AA4" s="4" t="s">
        <v>50</v>
      </c>
      <c r="AB4" s="4" t="s">
        <v>36</v>
      </c>
      <c r="AC4" s="4" t="s">
        <v>51</v>
      </c>
      <c r="AD4" s="4" t="s">
        <v>52</v>
      </c>
      <c r="AE4" s="4" t="s">
        <v>53</v>
      </c>
      <c r="AG4" s="1">
        <v>42619</v>
      </c>
      <c r="AH4" s="1">
        <f>WORKDAY(AG4,10,$AK$4:$AK$5)</f>
        <v>42634</v>
      </c>
      <c r="AK4" s="1">
        <v>42632</v>
      </c>
      <c r="AO4" s="4" t="s">
        <v>36</v>
      </c>
      <c r="AP4" s="4" t="s">
        <v>68</v>
      </c>
      <c r="AQ4" s="20" t="s">
        <v>69</v>
      </c>
      <c r="AR4" s="20"/>
      <c r="AU4" t="s">
        <v>81</v>
      </c>
      <c r="AV4" s="1">
        <v>42562</v>
      </c>
      <c r="AW4" s="1">
        <f>EDATE(AV4,$AW$1)</f>
        <v>42654</v>
      </c>
    </row>
    <row r="5" spans="1:50" x14ac:dyDescent="0.4">
      <c r="A5" s="5">
        <v>42951</v>
      </c>
      <c r="B5" s="6" t="s">
        <v>15</v>
      </c>
      <c r="C5" s="3">
        <v>0.33611111111111108</v>
      </c>
      <c r="D5" s="8">
        <f>_xlfn.FLOOR.MATH(C5,"0:15")</f>
        <v>0.33333333333333331</v>
      </c>
      <c r="H5" s="1">
        <f>DATE(H2,I2,J2)</f>
        <v>42597</v>
      </c>
      <c r="I5" s="11">
        <f>TIME(K2,L2,M2)</f>
        <v>0.43585648148148143</v>
      </c>
      <c r="J5" s="12">
        <f>DATE(H2,I2,J2)+TIME(K2,L2,M2)</f>
        <v>42597.435856481483</v>
      </c>
      <c r="T5" s="5">
        <v>42949</v>
      </c>
      <c r="U5" s="6" t="s">
        <v>13</v>
      </c>
      <c r="V5" s="3">
        <v>0.29722222222222222</v>
      </c>
      <c r="W5" s="8">
        <f>_xlfn.CEILING.MATH(V5,"0:15")</f>
        <v>0.30208333333333331</v>
      </c>
      <c r="X5" s="14">
        <f t="shared" ref="X5:X7" si="2">W5*24</f>
        <v>7.25</v>
      </c>
      <c r="Y5" s="13">
        <f>X5*$U$1</f>
        <v>10512.5</v>
      </c>
      <c r="AA5">
        <v>101</v>
      </c>
      <c r="AB5" t="s">
        <v>54</v>
      </c>
      <c r="AC5" s="1">
        <v>38809</v>
      </c>
      <c r="AD5">
        <f>DATEDIF(AC5,$AD$1,"Y")</f>
        <v>10</v>
      </c>
      <c r="AE5">
        <f>DATEDIF(AC5,$AD$1,"M")</f>
        <v>124</v>
      </c>
      <c r="AG5" s="1">
        <v>42622</v>
      </c>
      <c r="AH5" s="1">
        <f t="shared" ref="AH5:AH6" si="3">WORKDAY(AG5,10,$AK$4:$AK$5)</f>
        <v>42640</v>
      </c>
      <c r="AK5" s="1">
        <v>42635</v>
      </c>
      <c r="AO5" t="s">
        <v>70</v>
      </c>
      <c r="AP5">
        <f>NETWORKDAYS($AS$1,$AS$2,AQ5:AR10)</f>
        <v>27</v>
      </c>
      <c r="AQ5" s="1">
        <v>42587</v>
      </c>
      <c r="AR5" s="1">
        <v>42601</v>
      </c>
      <c r="AU5" t="s">
        <v>82</v>
      </c>
      <c r="AV5" s="1">
        <v>42573</v>
      </c>
      <c r="AW5" s="1">
        <f t="shared" ref="AW5:AW6" si="4">EDATE(AV5,$AW$1)</f>
        <v>42665</v>
      </c>
    </row>
    <row r="6" spans="1:50" x14ac:dyDescent="0.4">
      <c r="T6" s="5">
        <v>42950</v>
      </c>
      <c r="U6" s="6" t="s">
        <v>14</v>
      </c>
      <c r="V6" s="3">
        <v>0.3298611111111111</v>
      </c>
      <c r="W6" s="8">
        <f t="shared" ref="W6:W7" si="5">_xlfn.CEILING.MATH(V6,"0:15")</f>
        <v>0.33333333333333331</v>
      </c>
      <c r="X6" s="14">
        <f t="shared" si="2"/>
        <v>8</v>
      </c>
      <c r="Y6" s="13">
        <f>X6*$U$1</f>
        <v>11600</v>
      </c>
      <c r="AA6">
        <v>102</v>
      </c>
      <c r="AB6" t="s">
        <v>55</v>
      </c>
      <c r="AC6" s="1">
        <v>39334</v>
      </c>
      <c r="AD6">
        <f t="shared" ref="AD6:AD7" si="6">DATEDIF(AC6,$AD$1,"Y")</f>
        <v>8</v>
      </c>
      <c r="AE6">
        <f t="shared" ref="AE6:AE7" si="7">DATEDIF(AC6,$AD$1,"M")</f>
        <v>107</v>
      </c>
      <c r="AG6" s="1">
        <v>42625</v>
      </c>
      <c r="AH6" s="1">
        <f t="shared" si="3"/>
        <v>42641</v>
      </c>
      <c r="AO6" t="s">
        <v>71</v>
      </c>
      <c r="AP6">
        <f t="shared" ref="AP6:AP10" si="8">NETWORKDAYS($AS$1,$AS$2,AQ6:AR11)</f>
        <v>28</v>
      </c>
      <c r="AQ6" s="1">
        <v>42594</v>
      </c>
      <c r="AR6" s="1">
        <v>42607</v>
      </c>
      <c r="AU6" t="s">
        <v>83</v>
      </c>
      <c r="AV6" s="1">
        <v>42607</v>
      </c>
      <c r="AW6" s="1">
        <f t="shared" si="4"/>
        <v>42699</v>
      </c>
    </row>
    <row r="7" spans="1:50" x14ac:dyDescent="0.4">
      <c r="H7" t="s">
        <v>35</v>
      </c>
      <c r="O7" t="s">
        <v>48</v>
      </c>
      <c r="T7" s="5">
        <v>42951</v>
      </c>
      <c r="U7" s="6" t="s">
        <v>15</v>
      </c>
      <c r="V7" s="3">
        <v>0.33611111111111108</v>
      </c>
      <c r="W7" s="8">
        <f t="shared" si="5"/>
        <v>0.34375</v>
      </c>
      <c r="X7" s="14">
        <f t="shared" si="2"/>
        <v>8.25</v>
      </c>
      <c r="Y7" s="13">
        <f>X7*$U$1</f>
        <v>11962.5</v>
      </c>
      <c r="AA7">
        <v>103</v>
      </c>
      <c r="AB7" t="s">
        <v>56</v>
      </c>
      <c r="AC7" s="1">
        <v>39783</v>
      </c>
      <c r="AD7">
        <f t="shared" si="6"/>
        <v>7</v>
      </c>
      <c r="AE7">
        <f t="shared" si="7"/>
        <v>93</v>
      </c>
      <c r="AO7" t="s">
        <v>72</v>
      </c>
      <c r="AP7">
        <f t="shared" si="8"/>
        <v>30</v>
      </c>
    </row>
    <row r="8" spans="1:50" x14ac:dyDescent="0.4">
      <c r="AG8" t="s">
        <v>63</v>
      </c>
      <c r="AO8" t="s">
        <v>73</v>
      </c>
      <c r="AP8">
        <f t="shared" si="8"/>
        <v>30</v>
      </c>
      <c r="AQ8" s="1">
        <v>42601</v>
      </c>
      <c r="AR8" s="1">
        <v>42614</v>
      </c>
      <c r="AU8" t="s">
        <v>84</v>
      </c>
    </row>
    <row r="9" spans="1:50" x14ac:dyDescent="0.4">
      <c r="T9" t="s">
        <v>45</v>
      </c>
      <c r="AA9" t="s">
        <v>58</v>
      </c>
      <c r="AG9" t="s">
        <v>64</v>
      </c>
      <c r="AO9" t="s">
        <v>74</v>
      </c>
      <c r="AP9">
        <f t="shared" si="8"/>
        <v>31</v>
      </c>
      <c r="AQ9" s="1">
        <v>42614</v>
      </c>
    </row>
    <row r="10" spans="1:50" x14ac:dyDescent="0.4">
      <c r="AO10" t="s">
        <v>75</v>
      </c>
      <c r="AP10">
        <f t="shared" si="8"/>
        <v>32</v>
      </c>
      <c r="AQ10" s="1">
        <v>42615</v>
      </c>
      <c r="AR10" s="1">
        <v>42622</v>
      </c>
    </row>
    <row r="11" spans="1:50" x14ac:dyDescent="0.4">
      <c r="A11" s="10" t="s">
        <v>16</v>
      </c>
      <c r="B11" s="6"/>
      <c r="C11" s="10" t="s">
        <v>17</v>
      </c>
      <c r="D11" s="10" t="s">
        <v>18</v>
      </c>
      <c r="H11" s="7" t="s">
        <v>86</v>
      </c>
      <c r="I11" s="7"/>
      <c r="J11" s="7"/>
    </row>
    <row r="12" spans="1:50" x14ac:dyDescent="0.4">
      <c r="A12" s="9">
        <v>42597.4375</v>
      </c>
      <c r="C12">
        <f>MONTH(A12)</f>
        <v>8</v>
      </c>
      <c r="D12">
        <f>DAY(A12)</f>
        <v>15</v>
      </c>
      <c r="H12" t="s">
        <v>86</v>
      </c>
      <c r="K12" s="1">
        <f ca="1">TODAY()</f>
        <v>43003</v>
      </c>
      <c r="AO12" t="s">
        <v>76</v>
      </c>
    </row>
    <row r="14" spans="1:50" x14ac:dyDescent="0.4">
      <c r="A14" t="s">
        <v>20</v>
      </c>
      <c r="H14" t="s">
        <v>87</v>
      </c>
      <c r="K14" s="9">
        <f ca="1">NOW()</f>
        <v>43003.976012962965</v>
      </c>
    </row>
    <row r="16" spans="1:50" x14ac:dyDescent="0.4">
      <c r="H16" t="s">
        <v>88</v>
      </c>
      <c r="K16" s="11">
        <f ca="1">NOW()</f>
        <v>43003.976012962965</v>
      </c>
    </row>
    <row r="19" spans="1:4" x14ac:dyDescent="0.4">
      <c r="A19" s="10" t="s">
        <v>16</v>
      </c>
      <c r="B19" s="6"/>
      <c r="C19" s="10" t="s">
        <v>17</v>
      </c>
      <c r="D19" s="10" t="s">
        <v>18</v>
      </c>
    </row>
    <row r="20" spans="1:4" x14ac:dyDescent="0.4">
      <c r="A20" s="9">
        <v>42597.4375</v>
      </c>
      <c r="C20">
        <f>HOUR(A20)</f>
        <v>10</v>
      </c>
      <c r="D20">
        <f>MINUTE(A20)</f>
        <v>30</v>
      </c>
    </row>
    <row r="22" spans="1:4" x14ac:dyDescent="0.4">
      <c r="A22" t="s">
        <v>21</v>
      </c>
    </row>
    <row r="27" spans="1:4" x14ac:dyDescent="0.4">
      <c r="A27" s="10" t="s">
        <v>22</v>
      </c>
      <c r="B27" s="10" t="s">
        <v>23</v>
      </c>
      <c r="C27" s="10" t="s">
        <v>24</v>
      </c>
      <c r="D27" s="10" t="s">
        <v>25</v>
      </c>
    </row>
    <row r="28" spans="1:4" x14ac:dyDescent="0.4">
      <c r="A28" t="s">
        <v>26</v>
      </c>
      <c r="B28">
        <v>3</v>
      </c>
      <c r="C28" s="1">
        <v>42598</v>
      </c>
      <c r="D28" s="1">
        <f>EOMONTH(C28,B28)</f>
        <v>42704</v>
      </c>
    </row>
    <row r="29" spans="1:4" x14ac:dyDescent="0.4">
      <c r="A29" t="s">
        <v>27</v>
      </c>
      <c r="B29">
        <v>1</v>
      </c>
      <c r="C29" s="1">
        <v>42604</v>
      </c>
      <c r="D29" s="1">
        <f>EOMONTH(C29,B29)</f>
        <v>42643</v>
      </c>
    </row>
    <row r="31" spans="1:4" x14ac:dyDescent="0.4">
      <c r="A31" t="s">
        <v>28</v>
      </c>
    </row>
  </sheetData>
  <mergeCells count="1">
    <mergeCell ref="AQ4:AR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J12" sqref="J12"/>
    </sheetView>
  </sheetViews>
  <sheetFormatPr defaultRowHeight="18.75" x14ac:dyDescent="0.4"/>
  <cols>
    <col min="1" max="1" width="11" customWidth="1"/>
    <col min="2" max="2" width="17.25" customWidth="1"/>
    <col min="3" max="3" width="9.125" customWidth="1"/>
    <col min="4" max="4" width="9" customWidth="1"/>
    <col min="5" max="5" width="15.125" customWidth="1"/>
    <col min="6" max="6" width="7.875" customWidth="1"/>
    <col min="7" max="7" width="9" customWidth="1"/>
    <col min="8" max="8" width="11" bestFit="1" customWidth="1"/>
    <col min="9" max="10" width="13" bestFit="1" customWidth="1"/>
    <col min="12" max="12" width="13" bestFit="1" customWidth="1"/>
    <col min="13" max="13" width="11" bestFit="1" customWidth="1"/>
  </cols>
  <sheetData>
    <row r="1" spans="1:13" x14ac:dyDescent="0.4">
      <c r="A1" s="7" t="s">
        <v>99</v>
      </c>
      <c r="D1" t="s">
        <v>106</v>
      </c>
      <c r="H1" t="s">
        <v>113</v>
      </c>
    </row>
    <row r="2" spans="1:13" x14ac:dyDescent="0.4">
      <c r="A2" s="7" t="s">
        <v>100</v>
      </c>
      <c r="B2" s="6" t="s">
        <v>106</v>
      </c>
      <c r="D2" s="16" t="s">
        <v>101</v>
      </c>
      <c r="E2" s="16" t="s">
        <v>102</v>
      </c>
      <c r="F2" s="16" t="s">
        <v>103</v>
      </c>
      <c r="H2" s="16" t="s">
        <v>101</v>
      </c>
      <c r="I2">
        <v>1001</v>
      </c>
      <c r="J2">
        <v>1002</v>
      </c>
      <c r="K2">
        <v>1003</v>
      </c>
      <c r="L2">
        <v>1004</v>
      </c>
      <c r="M2">
        <v>1005</v>
      </c>
    </row>
    <row r="3" spans="1:13" x14ac:dyDescent="0.4">
      <c r="A3" s="7" t="s">
        <v>101</v>
      </c>
      <c r="B3" s="6">
        <v>1003</v>
      </c>
      <c r="D3" s="6">
        <v>1001</v>
      </c>
      <c r="E3" t="s">
        <v>107</v>
      </c>
      <c r="F3" s="18">
        <v>5520</v>
      </c>
      <c r="H3" s="16" t="s">
        <v>102</v>
      </c>
      <c r="I3" t="s">
        <v>115</v>
      </c>
      <c r="J3" t="s">
        <v>116</v>
      </c>
      <c r="K3" t="s">
        <v>105</v>
      </c>
      <c r="L3" t="s">
        <v>117</v>
      </c>
      <c r="M3" t="s">
        <v>118</v>
      </c>
    </row>
    <row r="4" spans="1:13" x14ac:dyDescent="0.4">
      <c r="A4" s="7" t="s">
        <v>102</v>
      </c>
      <c r="B4" s="6" t="str">
        <f ca="1">VLOOKUP(B3,INDIRECT(B2),2,0)</f>
        <v>ドリップポット</v>
      </c>
      <c r="D4" s="6">
        <v>1002</v>
      </c>
      <c r="E4" t="s">
        <v>108</v>
      </c>
      <c r="F4" s="18">
        <v>2850</v>
      </c>
      <c r="H4" s="16" t="s">
        <v>114</v>
      </c>
      <c r="I4" s="18">
        <v>1850</v>
      </c>
      <c r="J4" s="18">
        <v>450</v>
      </c>
      <c r="K4" s="18">
        <v>1235</v>
      </c>
      <c r="L4" s="18">
        <v>2350</v>
      </c>
      <c r="M4" s="18">
        <v>4120</v>
      </c>
    </row>
    <row r="5" spans="1:13" x14ac:dyDescent="0.4">
      <c r="A5" s="7" t="s">
        <v>103</v>
      </c>
      <c r="B5" s="19">
        <f ca="1">VLOOKUP(B3,INDIRECT(B2),3,0)</f>
        <v>8900</v>
      </c>
      <c r="D5" s="6">
        <v>1003</v>
      </c>
      <c r="E5" t="s">
        <v>109</v>
      </c>
      <c r="F5" s="18">
        <v>8900</v>
      </c>
    </row>
    <row r="6" spans="1:13" x14ac:dyDescent="0.4">
      <c r="H6" s="16" t="s">
        <v>101</v>
      </c>
      <c r="I6" s="16" t="s">
        <v>102</v>
      </c>
    </row>
    <row r="7" spans="1:13" x14ac:dyDescent="0.4">
      <c r="D7" t="s">
        <v>104</v>
      </c>
      <c r="H7" s="6">
        <v>1005</v>
      </c>
      <c r="I7" t="str">
        <f>HLOOKUP(H7,I2:M3,2,0)</f>
        <v>保温ポット</v>
      </c>
    </row>
    <row r="8" spans="1:13" x14ac:dyDescent="0.4">
      <c r="D8" s="16" t="s">
        <v>101</v>
      </c>
      <c r="E8" s="16" t="s">
        <v>102</v>
      </c>
      <c r="F8" s="16" t="s">
        <v>103</v>
      </c>
    </row>
    <row r="9" spans="1:13" x14ac:dyDescent="0.4">
      <c r="D9" s="6">
        <v>1001</v>
      </c>
      <c r="E9" t="s">
        <v>111</v>
      </c>
      <c r="F9" s="18">
        <v>3890</v>
      </c>
      <c r="H9" t="s">
        <v>119</v>
      </c>
    </row>
    <row r="10" spans="1:13" x14ac:dyDescent="0.4">
      <c r="D10" s="6">
        <v>1002</v>
      </c>
      <c r="E10" t="s">
        <v>110</v>
      </c>
      <c r="F10" s="18">
        <v>1750</v>
      </c>
    </row>
    <row r="11" spans="1:13" x14ac:dyDescent="0.4">
      <c r="D11" s="6">
        <v>1003</v>
      </c>
      <c r="E11" t="s">
        <v>105</v>
      </c>
      <c r="F11" s="18">
        <v>3450</v>
      </c>
    </row>
    <row r="13" spans="1:13" x14ac:dyDescent="0.4">
      <c r="A13" t="s">
        <v>112</v>
      </c>
    </row>
    <row r="18" spans="1:6" x14ac:dyDescent="0.4">
      <c r="A18" t="s">
        <v>89</v>
      </c>
    </row>
    <row r="19" spans="1:6" x14ac:dyDescent="0.4">
      <c r="A19" s="7" t="s">
        <v>90</v>
      </c>
      <c r="B19" s="7" t="s">
        <v>91</v>
      </c>
      <c r="C19" s="7" t="s">
        <v>92</v>
      </c>
      <c r="E19" s="7" t="s">
        <v>90</v>
      </c>
      <c r="F19" s="7" t="s">
        <v>91</v>
      </c>
    </row>
    <row r="20" spans="1:6" x14ac:dyDescent="0.4">
      <c r="A20">
        <v>101</v>
      </c>
      <c r="B20" t="s">
        <v>93</v>
      </c>
      <c r="C20" s="17">
        <v>45.5</v>
      </c>
      <c r="E20">
        <v>101</v>
      </c>
      <c r="F20" t="str">
        <f>VLOOKUP(E20,A20:B24,2,0)</f>
        <v>浄水器</v>
      </c>
    </row>
    <row r="21" spans="1:6" x14ac:dyDescent="0.4">
      <c r="A21">
        <v>102</v>
      </c>
      <c r="B21" t="s">
        <v>94</v>
      </c>
      <c r="C21" s="17">
        <v>35.200000000000003</v>
      </c>
    </row>
    <row r="22" spans="1:6" x14ac:dyDescent="0.4">
      <c r="A22">
        <v>103</v>
      </c>
      <c r="B22" t="s">
        <v>95</v>
      </c>
      <c r="C22" s="17">
        <v>17.5</v>
      </c>
    </row>
    <row r="23" spans="1:6" x14ac:dyDescent="0.4">
      <c r="A23">
        <v>104</v>
      </c>
      <c r="B23" t="s">
        <v>96</v>
      </c>
      <c r="C23" s="17">
        <v>3.75</v>
      </c>
    </row>
    <row r="24" spans="1:6" x14ac:dyDescent="0.4">
      <c r="A24">
        <v>105</v>
      </c>
      <c r="B24" t="s">
        <v>97</v>
      </c>
      <c r="C24" s="17">
        <v>4.8</v>
      </c>
    </row>
    <row r="26" spans="1:6" x14ac:dyDescent="0.4">
      <c r="A26" t="s">
        <v>98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日付 時刻基礎</vt:lpstr>
      <vt:lpstr>CEILING、FLOORMATH、時給等</vt:lpstr>
      <vt:lpstr>VLOOKUP</vt:lpstr>
      <vt:lpstr>紅茶</vt:lpstr>
      <vt:lpstr>珈琲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Goto</cp:lastModifiedBy>
  <dcterms:created xsi:type="dcterms:W3CDTF">2017-09-22T10:44:09Z</dcterms:created>
  <dcterms:modified xsi:type="dcterms:W3CDTF">2017-09-25T14:26:08Z</dcterms:modified>
</cp:coreProperties>
</file>